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740" windowWidth="14835" windowHeight="7815"/>
  </bookViews>
  <sheets>
    <sheet name="CornWheatRice Prod" sheetId="1" r:id="rId1"/>
    <sheet name="CornWheatRice Prod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57" i="1" l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</calcChain>
</file>

<file path=xl/sharedStrings.xml><?xml version="1.0" encoding="utf-8"?>
<sst xmlns="http://schemas.openxmlformats.org/spreadsheetml/2006/main" count="8" uniqueCount="8">
  <si>
    <t>World Corn, Wheat, and Rice Production, 1960-2011</t>
  </si>
  <si>
    <t>Year</t>
  </si>
  <si>
    <t>Corn</t>
  </si>
  <si>
    <t>Wheat</t>
  </si>
  <si>
    <t>Rice</t>
  </si>
  <si>
    <t>Million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</si>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</sst>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mmmm\ d\,\ yyyy"/>
    <numFmt numFmtId="168" formatCode="yyyy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5" fontId="25" fillId="0" borderId="0">
      <alignment horizontal="right"/>
    </xf>
    <xf numFmtId="166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3">
      <alignment horizontal="right" vertical="center" indent="1"/>
    </xf>
    <xf numFmtId="3" fontId="31" fillId="33" borderId="13">
      <alignment horizontal="right" vertical="center" indent="1"/>
    </xf>
    <xf numFmtId="0" fontId="32" fillId="33" borderId="13">
      <alignment horizontal="left" vertical="center" indent="1"/>
    </xf>
    <xf numFmtId="0" fontId="33" fillId="34" borderId="13">
      <alignment horizontal="center" vertical="center"/>
    </xf>
    <xf numFmtId="3" fontId="30" fillId="33" borderId="13">
      <alignment horizontal="right" vertical="center" indent="1"/>
    </xf>
    <xf numFmtId="0" fontId="19" fillId="33" borderId="0"/>
    <xf numFmtId="3" fontId="31" fillId="33" borderId="13">
      <alignment horizontal="right" vertical="center" indent="1"/>
    </xf>
    <xf numFmtId="0" fontId="21" fillId="33" borderId="14"/>
    <xf numFmtId="0" fontId="34" fillId="35" borderId="13">
      <alignment horizontal="left" vertical="center" indent="1"/>
    </xf>
    <xf numFmtId="0" fontId="32" fillId="33" borderId="13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6" fontId="35" fillId="36" borderId="15" applyAlignment="0">
      <alignment horizontal="center"/>
    </xf>
    <xf numFmtId="167" fontId="19" fillId="0" borderId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0" borderId="1" applyNumberFormat="0" applyFill="0" applyAlignment="0" applyProtection="0"/>
    <xf numFmtId="0" fontId="2" fillId="0" borderId="1" applyNumberFormat="0" applyFill="0" applyAlignment="0" applyProtection="0"/>
    <xf numFmtId="0" fontId="39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7" borderId="0">
      <alignment horizontal="centerContinuous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8" fillId="5" borderId="4" applyNumberFormat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7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0">
      <alignment horizontal="left" vertical="center"/>
    </xf>
    <xf numFmtId="0" fontId="51" fillId="0" borderId="0">
      <alignment horizontal="left"/>
    </xf>
    <xf numFmtId="0" fontId="19" fillId="0" borderId="0"/>
    <xf numFmtId="168" fontId="19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/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164" fontId="18" fillId="0" borderId="10" xfId="1" applyNumberFormat="1" applyFont="1" applyFill="1" applyBorder="1" applyAlignment="1">
      <alignment horizontal="right" vertical="center" wrapText="1"/>
    </xf>
    <xf numFmtId="1" fontId="19" fillId="0" borderId="0" xfId="2" applyNumberFormat="1" applyFont="1" applyAlignment="1">
      <alignment horizontal="left" vertical="center" wrapText="1"/>
    </xf>
    <xf numFmtId="1" fontId="19" fillId="0" borderId="0" xfId="2" applyNumberFormat="1" applyFont="1" applyAlignment="1">
      <alignment horizontal="left" vertical="center" wrapText="1"/>
    </xf>
    <xf numFmtId="0" fontId="19" fillId="0" borderId="0" xfId="3" applyAlignment="1">
      <alignment vertical="center" wrapText="1"/>
    </xf>
  </cellXfs>
  <cellStyles count="135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04a_Total text black with rule" xfId="54"/>
    <cellStyle name="C05_Main text" xfId="55"/>
    <cellStyle name="C06_Figs" xfId="56"/>
    <cellStyle name="C07_Figs 1 dec percent" xfId="57"/>
    <cellStyle name="C08_Figs 1 decimal" xfId="58"/>
    <cellStyle name="C09_Notes" xfId="59"/>
    <cellStyle name="Calculation 2" xfId="60"/>
    <cellStyle name="Calculation 3" xfId="61"/>
    <cellStyle name="Check Cell 2" xfId="62"/>
    <cellStyle name="Check Cell 3" xfId="63"/>
    <cellStyle name="clsAltDataPrezn1" xfId="64"/>
    <cellStyle name="clsAltMRVDataPrezn1" xfId="65"/>
    <cellStyle name="clsAltRowHeader" xfId="66"/>
    <cellStyle name="clsColumnHeader" xfId="67"/>
    <cellStyle name="clsDataPrezn1" xfId="68"/>
    <cellStyle name="clsDefault" xfId="69"/>
    <cellStyle name="clsMRVDataPrezn1" xfId="70"/>
    <cellStyle name="clsMRVRow" xfId="71"/>
    <cellStyle name="clsReportHeader" xfId="72"/>
    <cellStyle name="clsRowHeader" xfId="73"/>
    <cellStyle name="Comma" xfId="1" builtinId="3"/>
    <cellStyle name="Comma 2" xfId="74"/>
    <cellStyle name="Comma 3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2" xfId="2"/>
    <cellStyle name="Normal 2 2" xfId="105"/>
    <cellStyle name="Normal 2 3" xfId="106"/>
    <cellStyle name="Normal 2 4" xfId="107"/>
    <cellStyle name="Normal 2 5" xfId="3"/>
    <cellStyle name="Normal 2 6" xfId="108"/>
    <cellStyle name="Normal 3" xfId="109"/>
    <cellStyle name="Normal 3 2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7" xfId="117"/>
    <cellStyle name="Normal 8" xfId="118"/>
    <cellStyle name="Normal 9" xfId="119"/>
    <cellStyle name="Note 2" xfId="120"/>
    <cellStyle name="Note 3" xfId="121"/>
    <cellStyle name="Output 2" xfId="122"/>
    <cellStyle name="Output 3" xfId="123"/>
    <cellStyle name="Percent 2" xfId="124"/>
    <cellStyle name="SectionCalcHeader" xfId="125"/>
    <cellStyle name="SectionHead" xfId="126"/>
    <cellStyle name="SectionSubhead" xfId="127"/>
    <cellStyle name="Source Text" xfId="128"/>
    <cellStyle name="Style 1" xfId="129"/>
    <cellStyle name="Style 29" xfId="130"/>
    <cellStyle name="Total 2" xfId="131"/>
    <cellStyle name="Total 3" xfId="132"/>
    <cellStyle name="Warning Text 2" xfId="133"/>
    <cellStyle name="Warning Text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baseline="0">
                <a:effectLst/>
              </a:rPr>
              <a:t>World Corn, Wheat, and Rice Production, 1960-2011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21864266534513199"/>
          <c:y val="6.8386797170094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'CornWheatRice Prod'!$B$3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'CornWheatRice Prod'!$A$6:$A$57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Prod'!$B$6:$B$57</c:f>
              <c:numCache>
                <c:formatCode>_(* #,##0_);_(* \(#,##0\);_(* "-"??_);_(@_)</c:formatCode>
                <c:ptCount val="52"/>
                <c:pt idx="0">
                  <c:v>199.57599999999999</c:v>
                </c:pt>
                <c:pt idx="1">
                  <c:v>207.786</c:v>
                </c:pt>
                <c:pt idx="2">
                  <c:v>207.267</c:v>
                </c:pt>
                <c:pt idx="3">
                  <c:v>217.054</c:v>
                </c:pt>
                <c:pt idx="4">
                  <c:v>215.38900000000001</c:v>
                </c:pt>
                <c:pt idx="5">
                  <c:v>225.48500000000001</c:v>
                </c:pt>
                <c:pt idx="6">
                  <c:v>250.08</c:v>
                </c:pt>
                <c:pt idx="7">
                  <c:v>262.16399999999999</c:v>
                </c:pt>
                <c:pt idx="8">
                  <c:v>252.49600000000001</c:v>
                </c:pt>
                <c:pt idx="9">
                  <c:v>270.03800000000001</c:v>
                </c:pt>
                <c:pt idx="10">
                  <c:v>268.07799999999997</c:v>
                </c:pt>
                <c:pt idx="11">
                  <c:v>308.5</c:v>
                </c:pt>
                <c:pt idx="12">
                  <c:v>301.447</c:v>
                </c:pt>
                <c:pt idx="13">
                  <c:v>330.52300000000002</c:v>
                </c:pt>
                <c:pt idx="14">
                  <c:v>299.78100000000001</c:v>
                </c:pt>
                <c:pt idx="15">
                  <c:v>339.21499999999997</c:v>
                </c:pt>
                <c:pt idx="16">
                  <c:v>356.14</c:v>
                </c:pt>
                <c:pt idx="17">
                  <c:v>365.44099999999997</c:v>
                </c:pt>
                <c:pt idx="18">
                  <c:v>392.12</c:v>
                </c:pt>
                <c:pt idx="19">
                  <c:v>425.56599999999997</c:v>
                </c:pt>
                <c:pt idx="20">
                  <c:v>408.73399999999998</c:v>
                </c:pt>
                <c:pt idx="21">
                  <c:v>441.75299999999999</c:v>
                </c:pt>
                <c:pt idx="22">
                  <c:v>439.86900000000003</c:v>
                </c:pt>
                <c:pt idx="23">
                  <c:v>348.27199999999999</c:v>
                </c:pt>
                <c:pt idx="24">
                  <c:v>458.36599999999999</c:v>
                </c:pt>
                <c:pt idx="25">
                  <c:v>479.02</c:v>
                </c:pt>
                <c:pt idx="26">
                  <c:v>475.44400000000002</c:v>
                </c:pt>
                <c:pt idx="27">
                  <c:v>450.99700000000001</c:v>
                </c:pt>
                <c:pt idx="28">
                  <c:v>400.41300000000001</c:v>
                </c:pt>
                <c:pt idx="29">
                  <c:v>461.69</c:v>
                </c:pt>
                <c:pt idx="30">
                  <c:v>481.96300000000002</c:v>
                </c:pt>
                <c:pt idx="31">
                  <c:v>492.95</c:v>
                </c:pt>
                <c:pt idx="32">
                  <c:v>535.60500000000002</c:v>
                </c:pt>
                <c:pt idx="33">
                  <c:v>475.77300000000002</c:v>
                </c:pt>
                <c:pt idx="34">
                  <c:v>559.33199999999999</c:v>
                </c:pt>
                <c:pt idx="35">
                  <c:v>516.37099999999998</c:v>
                </c:pt>
                <c:pt idx="36">
                  <c:v>592.99900000000002</c:v>
                </c:pt>
                <c:pt idx="37">
                  <c:v>574.43499999999995</c:v>
                </c:pt>
                <c:pt idx="38">
                  <c:v>605.97299999999996</c:v>
                </c:pt>
                <c:pt idx="39">
                  <c:v>608.10900000000004</c:v>
                </c:pt>
                <c:pt idx="40">
                  <c:v>591.36500000000001</c:v>
                </c:pt>
                <c:pt idx="41">
                  <c:v>601.04399999999998</c:v>
                </c:pt>
                <c:pt idx="42">
                  <c:v>603.17899999999997</c:v>
                </c:pt>
                <c:pt idx="43">
                  <c:v>627.38699999999994</c:v>
                </c:pt>
                <c:pt idx="44">
                  <c:v>715.81</c:v>
                </c:pt>
                <c:pt idx="45">
                  <c:v>699.73900000000003</c:v>
                </c:pt>
                <c:pt idx="46">
                  <c:v>714.048</c:v>
                </c:pt>
                <c:pt idx="47">
                  <c:v>794.32899999999995</c:v>
                </c:pt>
                <c:pt idx="48">
                  <c:v>801.16</c:v>
                </c:pt>
                <c:pt idx="49">
                  <c:v>819.36400000000003</c:v>
                </c:pt>
                <c:pt idx="50">
                  <c:v>829.11500000000001</c:v>
                </c:pt>
                <c:pt idx="51">
                  <c:v>873.70299999999997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'CornWheatRice Prod'!$C$3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'CornWheatRice Prod'!$A$6:$A$57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Prod'!$C$6:$C$57</c:f>
              <c:numCache>
                <c:formatCode>_(* #,##0_);_(* \(#,##0\);_(* "-"??_);_(@_)</c:formatCode>
                <c:ptCount val="52"/>
                <c:pt idx="0">
                  <c:v>233.45099999999999</c:v>
                </c:pt>
                <c:pt idx="1">
                  <c:v>220.04900000000001</c:v>
                </c:pt>
                <c:pt idx="2">
                  <c:v>246.78</c:v>
                </c:pt>
                <c:pt idx="3">
                  <c:v>230.387</c:v>
                </c:pt>
                <c:pt idx="4">
                  <c:v>264.911</c:v>
                </c:pt>
                <c:pt idx="5">
                  <c:v>259.31200000000001</c:v>
                </c:pt>
                <c:pt idx="6">
                  <c:v>300.65100000000001</c:v>
                </c:pt>
                <c:pt idx="7">
                  <c:v>291.94799999999998</c:v>
                </c:pt>
                <c:pt idx="8">
                  <c:v>323.774</c:v>
                </c:pt>
                <c:pt idx="9">
                  <c:v>304.02100000000002</c:v>
                </c:pt>
                <c:pt idx="10">
                  <c:v>306.53100000000001</c:v>
                </c:pt>
                <c:pt idx="11">
                  <c:v>344.11900000000003</c:v>
                </c:pt>
                <c:pt idx="12">
                  <c:v>337.48599999999999</c:v>
                </c:pt>
                <c:pt idx="13">
                  <c:v>366.06900000000002</c:v>
                </c:pt>
                <c:pt idx="14">
                  <c:v>355.226</c:v>
                </c:pt>
                <c:pt idx="15">
                  <c:v>352.64699999999999</c:v>
                </c:pt>
                <c:pt idx="16">
                  <c:v>414.34800000000001</c:v>
                </c:pt>
                <c:pt idx="17">
                  <c:v>377.84399999999999</c:v>
                </c:pt>
                <c:pt idx="18">
                  <c:v>438.94200000000001</c:v>
                </c:pt>
                <c:pt idx="19">
                  <c:v>417.54199999999997</c:v>
                </c:pt>
                <c:pt idx="20">
                  <c:v>435.86700000000002</c:v>
                </c:pt>
                <c:pt idx="21">
                  <c:v>444.995</c:v>
                </c:pt>
                <c:pt idx="22">
                  <c:v>472.73899999999998</c:v>
                </c:pt>
                <c:pt idx="23">
                  <c:v>484.30700000000002</c:v>
                </c:pt>
                <c:pt idx="24">
                  <c:v>508.91300000000001</c:v>
                </c:pt>
                <c:pt idx="25">
                  <c:v>494.81099999999998</c:v>
                </c:pt>
                <c:pt idx="26">
                  <c:v>524.08199999999999</c:v>
                </c:pt>
                <c:pt idx="27">
                  <c:v>498.71</c:v>
                </c:pt>
                <c:pt idx="28">
                  <c:v>495.27600000000001</c:v>
                </c:pt>
                <c:pt idx="29">
                  <c:v>533.13199999999995</c:v>
                </c:pt>
                <c:pt idx="30">
                  <c:v>588.80100000000004</c:v>
                </c:pt>
                <c:pt idx="31">
                  <c:v>543.51</c:v>
                </c:pt>
                <c:pt idx="32">
                  <c:v>562.63400000000001</c:v>
                </c:pt>
                <c:pt idx="33">
                  <c:v>558.47</c:v>
                </c:pt>
                <c:pt idx="34">
                  <c:v>523.03099999999995</c:v>
                </c:pt>
                <c:pt idx="35">
                  <c:v>537.51599999999996</c:v>
                </c:pt>
                <c:pt idx="36">
                  <c:v>581.47</c:v>
                </c:pt>
                <c:pt idx="37">
                  <c:v>610.23199999999997</c:v>
                </c:pt>
                <c:pt idx="38">
                  <c:v>590.43600000000004</c:v>
                </c:pt>
                <c:pt idx="39">
                  <c:v>586.83900000000006</c:v>
                </c:pt>
                <c:pt idx="40">
                  <c:v>583.07500000000005</c:v>
                </c:pt>
                <c:pt idx="41">
                  <c:v>583.55200000000002</c:v>
                </c:pt>
                <c:pt idx="42">
                  <c:v>569.59699999999998</c:v>
                </c:pt>
                <c:pt idx="43">
                  <c:v>555.27099999999996</c:v>
                </c:pt>
                <c:pt idx="44">
                  <c:v>626.673</c:v>
                </c:pt>
                <c:pt idx="45">
                  <c:v>618.80600000000004</c:v>
                </c:pt>
                <c:pt idx="46">
                  <c:v>596.11199999999997</c:v>
                </c:pt>
                <c:pt idx="47">
                  <c:v>611.85199999999998</c:v>
                </c:pt>
                <c:pt idx="48">
                  <c:v>682.75400000000002</c:v>
                </c:pt>
                <c:pt idx="49">
                  <c:v>686.18899999999996</c:v>
                </c:pt>
                <c:pt idx="50">
                  <c:v>651.14</c:v>
                </c:pt>
                <c:pt idx="51">
                  <c:v>694.68700000000001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'CornWheatRice Prod'!$D$3</c:f>
              <c:strCache>
                <c:ptCount val="1"/>
                <c:pt idx="0">
                  <c:v>Rice</c:v>
                </c:pt>
              </c:strCache>
            </c:strRef>
          </c:tx>
          <c:spPr>
            <a:ln w="25400">
              <a:solidFill>
                <a:srgbClr val="9BBB59">
                  <a:lumMod val="50000"/>
                </a:srgbClr>
              </a:solidFill>
            </a:ln>
          </c:spPr>
          <c:marker>
            <c:symbol val="none"/>
          </c:marker>
          <c:xVal>
            <c:numRef>
              <c:f>'CornWheatRice Prod'!$A$6:$A$57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Prod'!$D$6:$D$57</c:f>
              <c:numCache>
                <c:formatCode>_(* #,##0_);_(* \(#,##0\);_(* "-"??_);_(@_)</c:formatCode>
                <c:ptCount val="52"/>
                <c:pt idx="0">
                  <c:v>150.821</c:v>
                </c:pt>
                <c:pt idx="1">
                  <c:v>147.30000000000001</c:v>
                </c:pt>
                <c:pt idx="2">
                  <c:v>155.10499999999999</c:v>
                </c:pt>
                <c:pt idx="3">
                  <c:v>169.01300000000001</c:v>
                </c:pt>
                <c:pt idx="4">
                  <c:v>180.738</c:v>
                </c:pt>
                <c:pt idx="5">
                  <c:v>172.90100000000001</c:v>
                </c:pt>
                <c:pt idx="6">
                  <c:v>178.99600000000001</c:v>
                </c:pt>
                <c:pt idx="7">
                  <c:v>188.85300000000001</c:v>
                </c:pt>
                <c:pt idx="8">
                  <c:v>194.85499999999999</c:v>
                </c:pt>
                <c:pt idx="9">
                  <c:v>201.08699999999999</c:v>
                </c:pt>
                <c:pt idx="10">
                  <c:v>213.012</c:v>
                </c:pt>
                <c:pt idx="11">
                  <c:v>215.77199999999999</c:v>
                </c:pt>
                <c:pt idx="12">
                  <c:v>208.93700000000001</c:v>
                </c:pt>
                <c:pt idx="13">
                  <c:v>227.55500000000001</c:v>
                </c:pt>
                <c:pt idx="14">
                  <c:v>225.66200000000001</c:v>
                </c:pt>
                <c:pt idx="15">
                  <c:v>242.892</c:v>
                </c:pt>
                <c:pt idx="16">
                  <c:v>235.387</c:v>
                </c:pt>
                <c:pt idx="17">
                  <c:v>250.12100000000001</c:v>
                </c:pt>
                <c:pt idx="18">
                  <c:v>262.06900000000002</c:v>
                </c:pt>
                <c:pt idx="19">
                  <c:v>256.17</c:v>
                </c:pt>
                <c:pt idx="20">
                  <c:v>269.90800000000002</c:v>
                </c:pt>
                <c:pt idx="21">
                  <c:v>277.90199999999999</c:v>
                </c:pt>
                <c:pt idx="22">
                  <c:v>284.97399999999999</c:v>
                </c:pt>
                <c:pt idx="23">
                  <c:v>306.94200000000001</c:v>
                </c:pt>
                <c:pt idx="24">
                  <c:v>316.75799999999998</c:v>
                </c:pt>
                <c:pt idx="25">
                  <c:v>317.98599999999999</c:v>
                </c:pt>
                <c:pt idx="26">
                  <c:v>316.05099999999999</c:v>
                </c:pt>
                <c:pt idx="27">
                  <c:v>315.09199999999998</c:v>
                </c:pt>
                <c:pt idx="28">
                  <c:v>332.11700000000002</c:v>
                </c:pt>
                <c:pt idx="29">
                  <c:v>345.24700000000001</c:v>
                </c:pt>
                <c:pt idx="30">
                  <c:v>351.37099999999998</c:v>
                </c:pt>
                <c:pt idx="31">
                  <c:v>353.23500000000001</c:v>
                </c:pt>
                <c:pt idx="32">
                  <c:v>354.00299999999999</c:v>
                </c:pt>
                <c:pt idx="33">
                  <c:v>354.7</c:v>
                </c:pt>
                <c:pt idx="34">
                  <c:v>364.14800000000002</c:v>
                </c:pt>
                <c:pt idx="35">
                  <c:v>368.791</c:v>
                </c:pt>
                <c:pt idx="36">
                  <c:v>381.38200000000001</c:v>
                </c:pt>
                <c:pt idx="37">
                  <c:v>387.43299999999999</c:v>
                </c:pt>
                <c:pt idx="38">
                  <c:v>394.91500000000002</c:v>
                </c:pt>
                <c:pt idx="39">
                  <c:v>409.17599999999999</c:v>
                </c:pt>
                <c:pt idx="40">
                  <c:v>399.26</c:v>
                </c:pt>
                <c:pt idx="41">
                  <c:v>399.47199999999998</c:v>
                </c:pt>
                <c:pt idx="42">
                  <c:v>378.19900000000001</c:v>
                </c:pt>
                <c:pt idx="43">
                  <c:v>392.31200000000001</c:v>
                </c:pt>
                <c:pt idx="44">
                  <c:v>400.92</c:v>
                </c:pt>
                <c:pt idx="45">
                  <c:v>417.31200000000001</c:v>
                </c:pt>
                <c:pt idx="46">
                  <c:v>419.911</c:v>
                </c:pt>
                <c:pt idx="47">
                  <c:v>432.94400000000002</c:v>
                </c:pt>
                <c:pt idx="48">
                  <c:v>448.69099999999997</c:v>
                </c:pt>
                <c:pt idx="49">
                  <c:v>441.27199999999999</c:v>
                </c:pt>
                <c:pt idx="50">
                  <c:v>449.36599999999999</c:v>
                </c:pt>
                <c:pt idx="51">
                  <c:v>463.93900000000002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29280"/>
        <c:axId val="160931200"/>
      </c:scatterChart>
      <c:valAx>
        <c:axId val="1609292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16639477977160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31200"/>
        <c:crosses val="autoZero"/>
        <c:crossBetween val="midCat"/>
        <c:majorUnit val="10"/>
      </c:valAx>
      <c:valAx>
        <c:axId val="16093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baseline="0">
                    <a:effectLst/>
                  </a:rPr>
                  <a:t>Million Tons</a:t>
                </a:r>
                <a:endParaRPr lang="en-US" sz="12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292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0.8319</cdr:x>
      <cdr:y>0.22375</cdr:y>
    </cdr:from>
    <cdr:to>
      <cdr:x>0.94921</cdr:x>
      <cdr:y>0.29441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47936" y="1098550"/>
          <a:ext cx="683668" cy="346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Corn</a:t>
          </a:r>
        </a:p>
      </cdr:txBody>
    </cdr:sp>
  </cdr:relSizeAnchor>
  <cdr:relSizeAnchor xmlns:cdr="http://schemas.openxmlformats.org/drawingml/2006/chartDrawing">
    <cdr:from>
      <cdr:x>0.8319</cdr:x>
      <cdr:y>0.36661</cdr:y>
    </cdr:from>
    <cdr:to>
      <cdr:x>0.94537</cdr:x>
      <cdr:y>0.42588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47936" y="1799937"/>
          <a:ext cx="661247" cy="290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Wheat</a:t>
          </a:r>
        </a:p>
      </cdr:txBody>
    </cdr:sp>
  </cdr:relSizeAnchor>
  <cdr:relSizeAnchor xmlns:cdr="http://schemas.openxmlformats.org/drawingml/2006/chartDrawing">
    <cdr:from>
      <cdr:x>0.8319</cdr:x>
      <cdr:y>0.50946</cdr:y>
    </cdr:from>
    <cdr:to>
      <cdr:x>0.97036</cdr:x>
      <cdr:y>0.55277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47936" y="2501322"/>
          <a:ext cx="806926" cy="212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Rice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ocks"/>
      <sheetName val="Stocks-Days (g)"/>
      <sheetName val="Stocks-Tons (g)"/>
      <sheetName val="ProdAreaYield"/>
      <sheetName val="Yield (g)"/>
      <sheetName val="ProdPerCap"/>
      <sheetName val="ProdPerCap (g)"/>
      <sheetName val="Balance"/>
      <sheetName val="Balance (g)"/>
      <sheetName val="AreaPerCap"/>
      <sheetName val="AreaPerCap (g)"/>
      <sheetName val="Area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s"/>
      <sheetName val="CornWheatRice Yields (g)"/>
      <sheetName val="Top 10 Prod"/>
      <sheetName val="Top 10 Grain Importers"/>
      <sheetName val="Top 10 Grain Exporters"/>
      <sheetName val="Top 10 Consumers"/>
      <sheetName val="Grain Area per Person"/>
      <sheetName val="World Food Prices"/>
      <sheetName val="Total Food Price Index (g)"/>
      <sheetName val="Grains Price Index (g)"/>
      <sheetName val="All Price Indices (g)"/>
      <sheetName val="WFP Aid Recipients"/>
      <sheetName val="Food Insecurity Indicators"/>
    </sheetNames>
    <sheetDataSet>
      <sheetData sheetId="0"/>
      <sheetData sheetId="1"/>
      <sheetData sheetId="4"/>
      <sheetData sheetId="6"/>
      <sheetData sheetId="8"/>
      <sheetData sheetId="10"/>
      <sheetData sheetId="13"/>
      <sheetData sheetId="16">
        <row r="3">
          <cell r="B3" t="str">
            <v>Corn</v>
          </cell>
          <cell r="C3" t="str">
            <v>Wheat</v>
          </cell>
          <cell r="D3" t="str">
            <v>Rice</v>
          </cell>
        </row>
        <row r="6">
          <cell r="A6">
            <v>1960</v>
          </cell>
          <cell r="B6">
            <v>199.57599999999999</v>
          </cell>
          <cell r="C6">
            <v>233.45099999999999</v>
          </cell>
          <cell r="D6">
            <v>150.821</v>
          </cell>
        </row>
        <row r="7">
          <cell r="A7">
            <v>1961</v>
          </cell>
          <cell r="B7">
            <v>207.786</v>
          </cell>
          <cell r="C7">
            <v>220.04900000000001</v>
          </cell>
          <cell r="D7">
            <v>147.30000000000001</v>
          </cell>
        </row>
        <row r="8">
          <cell r="A8">
            <v>1962</v>
          </cell>
          <cell r="B8">
            <v>207.267</v>
          </cell>
          <cell r="C8">
            <v>246.78</v>
          </cell>
          <cell r="D8">
            <v>155.10499999999999</v>
          </cell>
        </row>
        <row r="9">
          <cell r="A9">
            <v>1963</v>
          </cell>
          <cell r="B9">
            <v>217.054</v>
          </cell>
          <cell r="C9">
            <v>230.387</v>
          </cell>
          <cell r="D9">
            <v>169.01300000000001</v>
          </cell>
        </row>
        <row r="10">
          <cell r="A10">
            <v>1964</v>
          </cell>
          <cell r="B10">
            <v>215.38900000000001</v>
          </cell>
          <cell r="C10">
            <v>264.911</v>
          </cell>
          <cell r="D10">
            <v>180.738</v>
          </cell>
        </row>
        <row r="11">
          <cell r="A11">
            <v>1965</v>
          </cell>
          <cell r="B11">
            <v>225.48500000000001</v>
          </cell>
          <cell r="C11">
            <v>259.31200000000001</v>
          </cell>
          <cell r="D11">
            <v>172.90100000000001</v>
          </cell>
        </row>
        <row r="12">
          <cell r="A12">
            <v>1966</v>
          </cell>
          <cell r="B12">
            <v>250.08</v>
          </cell>
          <cell r="C12">
            <v>300.65100000000001</v>
          </cell>
          <cell r="D12">
            <v>178.99600000000001</v>
          </cell>
        </row>
        <row r="13">
          <cell r="A13">
            <v>1967</v>
          </cell>
          <cell r="B13">
            <v>262.16399999999999</v>
          </cell>
          <cell r="C13">
            <v>291.94799999999998</v>
          </cell>
          <cell r="D13">
            <v>188.85300000000001</v>
          </cell>
        </row>
        <row r="14">
          <cell r="A14">
            <v>1968</v>
          </cell>
          <cell r="B14">
            <v>252.49600000000001</v>
          </cell>
          <cell r="C14">
            <v>323.774</v>
          </cell>
          <cell r="D14">
            <v>194.85499999999999</v>
          </cell>
        </row>
        <row r="15">
          <cell r="A15">
            <v>1969</v>
          </cell>
          <cell r="B15">
            <v>270.03800000000001</v>
          </cell>
          <cell r="C15">
            <v>304.02100000000002</v>
          </cell>
          <cell r="D15">
            <v>201.08699999999999</v>
          </cell>
        </row>
        <row r="16">
          <cell r="A16">
            <v>1970</v>
          </cell>
          <cell r="B16">
            <v>268.07799999999997</v>
          </cell>
          <cell r="C16">
            <v>306.53100000000001</v>
          </cell>
          <cell r="D16">
            <v>213.012</v>
          </cell>
        </row>
        <row r="17">
          <cell r="A17">
            <v>1971</v>
          </cell>
          <cell r="B17">
            <v>308.5</v>
          </cell>
          <cell r="C17">
            <v>344.11900000000003</v>
          </cell>
          <cell r="D17">
            <v>215.77199999999999</v>
          </cell>
        </row>
        <row r="18">
          <cell r="A18">
            <v>1972</v>
          </cell>
          <cell r="B18">
            <v>301.447</v>
          </cell>
          <cell r="C18">
            <v>337.48599999999999</v>
          </cell>
          <cell r="D18">
            <v>208.93700000000001</v>
          </cell>
        </row>
        <row r="19">
          <cell r="A19">
            <v>1973</v>
          </cell>
          <cell r="B19">
            <v>330.52300000000002</v>
          </cell>
          <cell r="C19">
            <v>366.06900000000002</v>
          </cell>
          <cell r="D19">
            <v>227.55500000000001</v>
          </cell>
        </row>
        <row r="20">
          <cell r="A20">
            <v>1974</v>
          </cell>
          <cell r="B20">
            <v>299.78100000000001</v>
          </cell>
          <cell r="C20">
            <v>355.226</v>
          </cell>
          <cell r="D20">
            <v>225.66200000000001</v>
          </cell>
        </row>
        <row r="21">
          <cell r="A21">
            <v>1975</v>
          </cell>
          <cell r="B21">
            <v>339.21499999999997</v>
          </cell>
          <cell r="C21">
            <v>352.64699999999999</v>
          </cell>
          <cell r="D21">
            <v>242.892</v>
          </cell>
        </row>
        <row r="22">
          <cell r="A22">
            <v>1976</v>
          </cell>
          <cell r="B22">
            <v>356.14</v>
          </cell>
          <cell r="C22">
            <v>414.34800000000001</v>
          </cell>
          <cell r="D22">
            <v>235.387</v>
          </cell>
        </row>
        <row r="23">
          <cell r="A23">
            <v>1977</v>
          </cell>
          <cell r="B23">
            <v>365.44099999999997</v>
          </cell>
          <cell r="C23">
            <v>377.84399999999999</v>
          </cell>
          <cell r="D23">
            <v>250.12100000000001</v>
          </cell>
        </row>
        <row r="24">
          <cell r="A24">
            <v>1978</v>
          </cell>
          <cell r="B24">
            <v>392.12</v>
          </cell>
          <cell r="C24">
            <v>438.94200000000001</v>
          </cell>
          <cell r="D24">
            <v>262.06900000000002</v>
          </cell>
        </row>
        <row r="25">
          <cell r="A25">
            <v>1979</v>
          </cell>
          <cell r="B25">
            <v>425.56599999999997</v>
          </cell>
          <cell r="C25">
            <v>417.54199999999997</v>
          </cell>
          <cell r="D25">
            <v>256.17</v>
          </cell>
        </row>
        <row r="26">
          <cell r="A26">
            <v>1980</v>
          </cell>
          <cell r="B26">
            <v>408.73399999999998</v>
          </cell>
          <cell r="C26">
            <v>435.86700000000002</v>
          </cell>
          <cell r="D26">
            <v>269.90800000000002</v>
          </cell>
        </row>
        <row r="27">
          <cell r="A27">
            <v>1981</v>
          </cell>
          <cell r="B27">
            <v>441.75299999999999</v>
          </cell>
          <cell r="C27">
            <v>444.995</v>
          </cell>
          <cell r="D27">
            <v>277.90199999999999</v>
          </cell>
        </row>
        <row r="28">
          <cell r="A28">
            <v>1982</v>
          </cell>
          <cell r="B28">
            <v>439.86900000000003</v>
          </cell>
          <cell r="C28">
            <v>472.73899999999998</v>
          </cell>
          <cell r="D28">
            <v>284.97399999999999</v>
          </cell>
        </row>
        <row r="29">
          <cell r="A29">
            <v>1983</v>
          </cell>
          <cell r="B29">
            <v>348.27199999999999</v>
          </cell>
          <cell r="C29">
            <v>484.30700000000002</v>
          </cell>
          <cell r="D29">
            <v>306.94200000000001</v>
          </cell>
        </row>
        <row r="30">
          <cell r="A30">
            <v>1984</v>
          </cell>
          <cell r="B30">
            <v>458.36599999999999</v>
          </cell>
          <cell r="C30">
            <v>508.91300000000001</v>
          </cell>
          <cell r="D30">
            <v>316.75799999999998</v>
          </cell>
        </row>
        <row r="31">
          <cell r="A31">
            <v>1985</v>
          </cell>
          <cell r="B31">
            <v>479.02</v>
          </cell>
          <cell r="C31">
            <v>494.81099999999998</v>
          </cell>
          <cell r="D31">
            <v>317.98599999999999</v>
          </cell>
        </row>
        <row r="32">
          <cell r="A32">
            <v>1986</v>
          </cell>
          <cell r="B32">
            <v>475.44400000000002</v>
          </cell>
          <cell r="C32">
            <v>524.08199999999999</v>
          </cell>
          <cell r="D32">
            <v>316.05099999999999</v>
          </cell>
        </row>
        <row r="33">
          <cell r="A33">
            <v>1987</v>
          </cell>
          <cell r="B33">
            <v>450.99700000000001</v>
          </cell>
          <cell r="C33">
            <v>498.71</v>
          </cell>
          <cell r="D33">
            <v>315.09199999999998</v>
          </cell>
        </row>
        <row r="34">
          <cell r="A34">
            <v>1988</v>
          </cell>
          <cell r="B34">
            <v>400.41300000000001</v>
          </cell>
          <cell r="C34">
            <v>495.27600000000001</v>
          </cell>
          <cell r="D34">
            <v>332.11700000000002</v>
          </cell>
        </row>
        <row r="35">
          <cell r="A35">
            <v>1989</v>
          </cell>
          <cell r="B35">
            <v>461.69</v>
          </cell>
          <cell r="C35">
            <v>533.13199999999995</v>
          </cell>
          <cell r="D35">
            <v>345.24700000000001</v>
          </cell>
        </row>
        <row r="36">
          <cell r="A36">
            <v>1990</v>
          </cell>
          <cell r="B36">
            <v>481.96300000000002</v>
          </cell>
          <cell r="C36">
            <v>588.80100000000004</v>
          </cell>
          <cell r="D36">
            <v>351.37099999999998</v>
          </cell>
        </row>
        <row r="37">
          <cell r="A37">
            <v>1991</v>
          </cell>
          <cell r="B37">
            <v>492.95</v>
          </cell>
          <cell r="C37">
            <v>543.51</v>
          </cell>
          <cell r="D37">
            <v>353.23500000000001</v>
          </cell>
        </row>
        <row r="38">
          <cell r="A38">
            <v>1992</v>
          </cell>
          <cell r="B38">
            <v>535.60500000000002</v>
          </cell>
          <cell r="C38">
            <v>562.63400000000001</v>
          </cell>
          <cell r="D38">
            <v>354.00299999999999</v>
          </cell>
        </row>
        <row r="39">
          <cell r="A39">
            <v>1993</v>
          </cell>
          <cell r="B39">
            <v>475.77300000000002</v>
          </cell>
          <cell r="C39">
            <v>558.47</v>
          </cell>
          <cell r="D39">
            <v>354.7</v>
          </cell>
        </row>
        <row r="40">
          <cell r="A40">
            <v>1994</v>
          </cell>
          <cell r="B40">
            <v>559.33199999999999</v>
          </cell>
          <cell r="C40">
            <v>523.03099999999995</v>
          </cell>
          <cell r="D40">
            <v>364.14800000000002</v>
          </cell>
        </row>
        <row r="41">
          <cell r="A41">
            <v>1995</v>
          </cell>
          <cell r="B41">
            <v>516.37099999999998</v>
          </cell>
          <cell r="C41">
            <v>537.51599999999996</v>
          </cell>
          <cell r="D41">
            <v>368.791</v>
          </cell>
        </row>
        <row r="42">
          <cell r="A42">
            <v>1996</v>
          </cell>
          <cell r="B42">
            <v>592.99900000000002</v>
          </cell>
          <cell r="C42">
            <v>581.47</v>
          </cell>
          <cell r="D42">
            <v>381.38200000000001</v>
          </cell>
        </row>
        <row r="43">
          <cell r="A43">
            <v>1997</v>
          </cell>
          <cell r="B43">
            <v>574.43499999999995</v>
          </cell>
          <cell r="C43">
            <v>610.23199999999997</v>
          </cell>
          <cell r="D43">
            <v>387.43299999999999</v>
          </cell>
        </row>
        <row r="44">
          <cell r="A44">
            <v>1998</v>
          </cell>
          <cell r="B44">
            <v>605.97299999999996</v>
          </cell>
          <cell r="C44">
            <v>590.43600000000004</v>
          </cell>
          <cell r="D44">
            <v>394.91500000000002</v>
          </cell>
        </row>
        <row r="45">
          <cell r="A45">
            <v>1999</v>
          </cell>
          <cell r="B45">
            <v>608.10900000000004</v>
          </cell>
          <cell r="C45">
            <v>586.83900000000006</v>
          </cell>
          <cell r="D45">
            <v>409.17599999999999</v>
          </cell>
        </row>
        <row r="46">
          <cell r="A46">
            <v>2000</v>
          </cell>
          <cell r="B46">
            <v>591.36500000000001</v>
          </cell>
          <cell r="C46">
            <v>583.07500000000005</v>
          </cell>
          <cell r="D46">
            <v>399.26</v>
          </cell>
        </row>
        <row r="47">
          <cell r="A47">
            <v>2001</v>
          </cell>
          <cell r="B47">
            <v>601.04399999999998</v>
          </cell>
          <cell r="C47">
            <v>583.55200000000002</v>
          </cell>
          <cell r="D47">
            <v>399.47199999999998</v>
          </cell>
        </row>
        <row r="48">
          <cell r="A48">
            <v>2002</v>
          </cell>
          <cell r="B48">
            <v>603.17899999999997</v>
          </cell>
          <cell r="C48">
            <v>569.59699999999998</v>
          </cell>
          <cell r="D48">
            <v>378.19900000000001</v>
          </cell>
        </row>
        <row r="49">
          <cell r="A49">
            <v>2003</v>
          </cell>
          <cell r="B49">
            <v>627.38699999999994</v>
          </cell>
          <cell r="C49">
            <v>555.27099999999996</v>
          </cell>
          <cell r="D49">
            <v>392.31200000000001</v>
          </cell>
        </row>
        <row r="50">
          <cell r="A50">
            <v>2004</v>
          </cell>
          <cell r="B50">
            <v>715.81</v>
          </cell>
          <cell r="C50">
            <v>626.673</v>
          </cell>
          <cell r="D50">
            <v>400.92</v>
          </cell>
        </row>
        <row r="51">
          <cell r="A51">
            <v>2005</v>
          </cell>
          <cell r="B51">
            <v>699.73900000000003</v>
          </cell>
          <cell r="C51">
            <v>618.80600000000004</v>
          </cell>
          <cell r="D51">
            <v>417.31200000000001</v>
          </cell>
        </row>
        <row r="52">
          <cell r="A52">
            <v>2006</v>
          </cell>
          <cell r="B52">
            <v>714.048</v>
          </cell>
          <cell r="C52">
            <v>596.11199999999997</v>
          </cell>
          <cell r="D52">
            <v>419.911</v>
          </cell>
        </row>
        <row r="53">
          <cell r="A53">
            <v>2007</v>
          </cell>
          <cell r="B53">
            <v>794.32899999999995</v>
          </cell>
          <cell r="C53">
            <v>611.85199999999998</v>
          </cell>
          <cell r="D53">
            <v>432.94400000000002</v>
          </cell>
        </row>
        <row r="54">
          <cell r="A54">
            <v>2008</v>
          </cell>
          <cell r="B54">
            <v>801.16</v>
          </cell>
          <cell r="C54">
            <v>682.75400000000002</v>
          </cell>
          <cell r="D54">
            <v>448.69099999999997</v>
          </cell>
        </row>
        <row r="55">
          <cell r="A55">
            <v>2009</v>
          </cell>
          <cell r="B55">
            <v>819.36400000000003</v>
          </cell>
          <cell r="C55">
            <v>686.18899999999996</v>
          </cell>
          <cell r="D55">
            <v>441.27199999999999</v>
          </cell>
        </row>
        <row r="56">
          <cell r="A56">
            <v>2010</v>
          </cell>
          <cell r="B56">
            <v>829.11500000000001</v>
          </cell>
          <cell r="C56">
            <v>651.14</v>
          </cell>
          <cell r="D56">
            <v>449.36599999999999</v>
          </cell>
        </row>
        <row r="57">
          <cell r="A57">
            <v>2011</v>
          </cell>
          <cell r="B57">
            <v>873.70299999999997</v>
          </cell>
          <cell r="C57">
            <v>694.68700000000001</v>
          </cell>
          <cell r="D57">
            <v>463.93900000000002</v>
          </cell>
        </row>
      </sheetData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64"/>
  <sheetViews>
    <sheetView tabSelected="1" zoomScaleNormal="100" zoomScaleSheetLayoutView="100" workbookViewId="0"/>
  </sheetViews>
  <sheetFormatPr defaultColWidth="8.85546875" defaultRowHeight="12.75" x14ac:dyDescent="0.25"/>
  <cols>
    <col min="1" max="1" width="8.85546875" style="2"/>
    <col min="2" max="4" width="12.7109375" style="2" customWidth="1"/>
    <col min="5" max="257" width="8.85546875" style="2"/>
    <col min="258" max="258" width="14.42578125" style="2" bestFit="1" customWidth="1"/>
    <col min="259" max="259" width="16" style="2" bestFit="1" customWidth="1"/>
    <col min="260" max="260" width="15.28515625" style="2" bestFit="1" customWidth="1"/>
    <col min="261" max="513" width="8.85546875" style="2"/>
    <col min="514" max="514" width="14.42578125" style="2" bestFit="1" customWidth="1"/>
    <col min="515" max="515" width="16" style="2" bestFit="1" customWidth="1"/>
    <col min="516" max="516" width="15.28515625" style="2" bestFit="1" customWidth="1"/>
    <col min="517" max="769" width="8.85546875" style="2"/>
    <col min="770" max="770" width="14.42578125" style="2" bestFit="1" customWidth="1"/>
    <col min="771" max="771" width="16" style="2" bestFit="1" customWidth="1"/>
    <col min="772" max="772" width="15.28515625" style="2" bestFit="1" customWidth="1"/>
    <col min="773" max="1025" width="8.85546875" style="2"/>
    <col min="1026" max="1026" width="14.42578125" style="2" bestFit="1" customWidth="1"/>
    <col min="1027" max="1027" width="16" style="2" bestFit="1" customWidth="1"/>
    <col min="1028" max="1028" width="15.28515625" style="2" bestFit="1" customWidth="1"/>
    <col min="1029" max="1281" width="8.85546875" style="2"/>
    <col min="1282" max="1282" width="14.42578125" style="2" bestFit="1" customWidth="1"/>
    <col min="1283" max="1283" width="16" style="2" bestFit="1" customWidth="1"/>
    <col min="1284" max="1284" width="15.28515625" style="2" bestFit="1" customWidth="1"/>
    <col min="1285" max="1537" width="8.85546875" style="2"/>
    <col min="1538" max="1538" width="14.42578125" style="2" bestFit="1" customWidth="1"/>
    <col min="1539" max="1539" width="16" style="2" bestFit="1" customWidth="1"/>
    <col min="1540" max="1540" width="15.28515625" style="2" bestFit="1" customWidth="1"/>
    <col min="1541" max="1793" width="8.85546875" style="2"/>
    <col min="1794" max="1794" width="14.42578125" style="2" bestFit="1" customWidth="1"/>
    <col min="1795" max="1795" width="16" style="2" bestFit="1" customWidth="1"/>
    <col min="1796" max="1796" width="15.28515625" style="2" bestFit="1" customWidth="1"/>
    <col min="1797" max="2049" width="8.85546875" style="2"/>
    <col min="2050" max="2050" width="14.42578125" style="2" bestFit="1" customWidth="1"/>
    <col min="2051" max="2051" width="16" style="2" bestFit="1" customWidth="1"/>
    <col min="2052" max="2052" width="15.28515625" style="2" bestFit="1" customWidth="1"/>
    <col min="2053" max="2305" width="8.85546875" style="2"/>
    <col min="2306" max="2306" width="14.42578125" style="2" bestFit="1" customWidth="1"/>
    <col min="2307" max="2307" width="16" style="2" bestFit="1" customWidth="1"/>
    <col min="2308" max="2308" width="15.28515625" style="2" bestFit="1" customWidth="1"/>
    <col min="2309" max="2561" width="8.85546875" style="2"/>
    <col min="2562" max="2562" width="14.42578125" style="2" bestFit="1" customWidth="1"/>
    <col min="2563" max="2563" width="16" style="2" bestFit="1" customWidth="1"/>
    <col min="2564" max="2564" width="15.28515625" style="2" bestFit="1" customWidth="1"/>
    <col min="2565" max="2817" width="8.85546875" style="2"/>
    <col min="2818" max="2818" width="14.42578125" style="2" bestFit="1" customWidth="1"/>
    <col min="2819" max="2819" width="16" style="2" bestFit="1" customWidth="1"/>
    <col min="2820" max="2820" width="15.28515625" style="2" bestFit="1" customWidth="1"/>
    <col min="2821" max="3073" width="8.85546875" style="2"/>
    <col min="3074" max="3074" width="14.42578125" style="2" bestFit="1" customWidth="1"/>
    <col min="3075" max="3075" width="16" style="2" bestFit="1" customWidth="1"/>
    <col min="3076" max="3076" width="15.28515625" style="2" bestFit="1" customWidth="1"/>
    <col min="3077" max="3329" width="8.85546875" style="2"/>
    <col min="3330" max="3330" width="14.42578125" style="2" bestFit="1" customWidth="1"/>
    <col min="3331" max="3331" width="16" style="2" bestFit="1" customWidth="1"/>
    <col min="3332" max="3332" width="15.28515625" style="2" bestFit="1" customWidth="1"/>
    <col min="3333" max="3585" width="8.85546875" style="2"/>
    <col min="3586" max="3586" width="14.42578125" style="2" bestFit="1" customWidth="1"/>
    <col min="3587" max="3587" width="16" style="2" bestFit="1" customWidth="1"/>
    <col min="3588" max="3588" width="15.28515625" style="2" bestFit="1" customWidth="1"/>
    <col min="3589" max="3841" width="8.85546875" style="2"/>
    <col min="3842" max="3842" width="14.42578125" style="2" bestFit="1" customWidth="1"/>
    <col min="3843" max="3843" width="16" style="2" bestFit="1" customWidth="1"/>
    <col min="3844" max="3844" width="15.28515625" style="2" bestFit="1" customWidth="1"/>
    <col min="3845" max="4097" width="8.85546875" style="2"/>
    <col min="4098" max="4098" width="14.42578125" style="2" bestFit="1" customWidth="1"/>
    <col min="4099" max="4099" width="16" style="2" bestFit="1" customWidth="1"/>
    <col min="4100" max="4100" width="15.28515625" style="2" bestFit="1" customWidth="1"/>
    <col min="4101" max="4353" width="8.85546875" style="2"/>
    <col min="4354" max="4354" width="14.42578125" style="2" bestFit="1" customWidth="1"/>
    <col min="4355" max="4355" width="16" style="2" bestFit="1" customWidth="1"/>
    <col min="4356" max="4356" width="15.28515625" style="2" bestFit="1" customWidth="1"/>
    <col min="4357" max="4609" width="8.85546875" style="2"/>
    <col min="4610" max="4610" width="14.42578125" style="2" bestFit="1" customWidth="1"/>
    <col min="4611" max="4611" width="16" style="2" bestFit="1" customWidth="1"/>
    <col min="4612" max="4612" width="15.28515625" style="2" bestFit="1" customWidth="1"/>
    <col min="4613" max="4865" width="8.85546875" style="2"/>
    <col min="4866" max="4866" width="14.42578125" style="2" bestFit="1" customWidth="1"/>
    <col min="4867" max="4867" width="16" style="2" bestFit="1" customWidth="1"/>
    <col min="4868" max="4868" width="15.28515625" style="2" bestFit="1" customWidth="1"/>
    <col min="4869" max="5121" width="8.85546875" style="2"/>
    <col min="5122" max="5122" width="14.42578125" style="2" bestFit="1" customWidth="1"/>
    <col min="5123" max="5123" width="16" style="2" bestFit="1" customWidth="1"/>
    <col min="5124" max="5124" width="15.28515625" style="2" bestFit="1" customWidth="1"/>
    <col min="5125" max="5377" width="8.85546875" style="2"/>
    <col min="5378" max="5378" width="14.42578125" style="2" bestFit="1" customWidth="1"/>
    <col min="5379" max="5379" width="16" style="2" bestFit="1" customWidth="1"/>
    <col min="5380" max="5380" width="15.28515625" style="2" bestFit="1" customWidth="1"/>
    <col min="5381" max="5633" width="8.85546875" style="2"/>
    <col min="5634" max="5634" width="14.42578125" style="2" bestFit="1" customWidth="1"/>
    <col min="5635" max="5635" width="16" style="2" bestFit="1" customWidth="1"/>
    <col min="5636" max="5636" width="15.28515625" style="2" bestFit="1" customWidth="1"/>
    <col min="5637" max="5889" width="8.85546875" style="2"/>
    <col min="5890" max="5890" width="14.42578125" style="2" bestFit="1" customWidth="1"/>
    <col min="5891" max="5891" width="16" style="2" bestFit="1" customWidth="1"/>
    <col min="5892" max="5892" width="15.28515625" style="2" bestFit="1" customWidth="1"/>
    <col min="5893" max="6145" width="8.85546875" style="2"/>
    <col min="6146" max="6146" width="14.42578125" style="2" bestFit="1" customWidth="1"/>
    <col min="6147" max="6147" width="16" style="2" bestFit="1" customWidth="1"/>
    <col min="6148" max="6148" width="15.28515625" style="2" bestFit="1" customWidth="1"/>
    <col min="6149" max="6401" width="8.85546875" style="2"/>
    <col min="6402" max="6402" width="14.42578125" style="2" bestFit="1" customWidth="1"/>
    <col min="6403" max="6403" width="16" style="2" bestFit="1" customWidth="1"/>
    <col min="6404" max="6404" width="15.28515625" style="2" bestFit="1" customWidth="1"/>
    <col min="6405" max="6657" width="8.85546875" style="2"/>
    <col min="6658" max="6658" width="14.42578125" style="2" bestFit="1" customWidth="1"/>
    <col min="6659" max="6659" width="16" style="2" bestFit="1" customWidth="1"/>
    <col min="6660" max="6660" width="15.28515625" style="2" bestFit="1" customWidth="1"/>
    <col min="6661" max="6913" width="8.85546875" style="2"/>
    <col min="6914" max="6914" width="14.42578125" style="2" bestFit="1" customWidth="1"/>
    <col min="6915" max="6915" width="16" style="2" bestFit="1" customWidth="1"/>
    <col min="6916" max="6916" width="15.28515625" style="2" bestFit="1" customWidth="1"/>
    <col min="6917" max="7169" width="8.85546875" style="2"/>
    <col min="7170" max="7170" width="14.42578125" style="2" bestFit="1" customWidth="1"/>
    <col min="7171" max="7171" width="16" style="2" bestFit="1" customWidth="1"/>
    <col min="7172" max="7172" width="15.28515625" style="2" bestFit="1" customWidth="1"/>
    <col min="7173" max="7425" width="8.85546875" style="2"/>
    <col min="7426" max="7426" width="14.42578125" style="2" bestFit="1" customWidth="1"/>
    <col min="7427" max="7427" width="16" style="2" bestFit="1" customWidth="1"/>
    <col min="7428" max="7428" width="15.28515625" style="2" bestFit="1" customWidth="1"/>
    <col min="7429" max="7681" width="8.85546875" style="2"/>
    <col min="7682" max="7682" width="14.42578125" style="2" bestFit="1" customWidth="1"/>
    <col min="7683" max="7683" width="16" style="2" bestFit="1" customWidth="1"/>
    <col min="7684" max="7684" width="15.28515625" style="2" bestFit="1" customWidth="1"/>
    <col min="7685" max="7937" width="8.85546875" style="2"/>
    <col min="7938" max="7938" width="14.42578125" style="2" bestFit="1" customWidth="1"/>
    <col min="7939" max="7939" width="16" style="2" bestFit="1" customWidth="1"/>
    <col min="7940" max="7940" width="15.28515625" style="2" bestFit="1" customWidth="1"/>
    <col min="7941" max="8193" width="8.85546875" style="2"/>
    <col min="8194" max="8194" width="14.42578125" style="2" bestFit="1" customWidth="1"/>
    <col min="8195" max="8195" width="16" style="2" bestFit="1" customWidth="1"/>
    <col min="8196" max="8196" width="15.28515625" style="2" bestFit="1" customWidth="1"/>
    <col min="8197" max="8449" width="8.85546875" style="2"/>
    <col min="8450" max="8450" width="14.42578125" style="2" bestFit="1" customWidth="1"/>
    <col min="8451" max="8451" width="16" style="2" bestFit="1" customWidth="1"/>
    <col min="8452" max="8452" width="15.28515625" style="2" bestFit="1" customWidth="1"/>
    <col min="8453" max="8705" width="8.85546875" style="2"/>
    <col min="8706" max="8706" width="14.42578125" style="2" bestFit="1" customWidth="1"/>
    <col min="8707" max="8707" width="16" style="2" bestFit="1" customWidth="1"/>
    <col min="8708" max="8708" width="15.28515625" style="2" bestFit="1" customWidth="1"/>
    <col min="8709" max="8961" width="8.85546875" style="2"/>
    <col min="8962" max="8962" width="14.42578125" style="2" bestFit="1" customWidth="1"/>
    <col min="8963" max="8963" width="16" style="2" bestFit="1" customWidth="1"/>
    <col min="8964" max="8964" width="15.28515625" style="2" bestFit="1" customWidth="1"/>
    <col min="8965" max="9217" width="8.85546875" style="2"/>
    <col min="9218" max="9218" width="14.42578125" style="2" bestFit="1" customWidth="1"/>
    <col min="9219" max="9219" width="16" style="2" bestFit="1" customWidth="1"/>
    <col min="9220" max="9220" width="15.28515625" style="2" bestFit="1" customWidth="1"/>
    <col min="9221" max="9473" width="8.85546875" style="2"/>
    <col min="9474" max="9474" width="14.42578125" style="2" bestFit="1" customWidth="1"/>
    <col min="9475" max="9475" width="16" style="2" bestFit="1" customWidth="1"/>
    <col min="9476" max="9476" width="15.28515625" style="2" bestFit="1" customWidth="1"/>
    <col min="9477" max="9729" width="8.85546875" style="2"/>
    <col min="9730" max="9730" width="14.42578125" style="2" bestFit="1" customWidth="1"/>
    <col min="9731" max="9731" width="16" style="2" bestFit="1" customWidth="1"/>
    <col min="9732" max="9732" width="15.28515625" style="2" bestFit="1" customWidth="1"/>
    <col min="9733" max="9985" width="8.85546875" style="2"/>
    <col min="9986" max="9986" width="14.42578125" style="2" bestFit="1" customWidth="1"/>
    <col min="9987" max="9987" width="16" style="2" bestFit="1" customWidth="1"/>
    <col min="9988" max="9988" width="15.28515625" style="2" bestFit="1" customWidth="1"/>
    <col min="9989" max="10241" width="8.85546875" style="2"/>
    <col min="10242" max="10242" width="14.42578125" style="2" bestFit="1" customWidth="1"/>
    <col min="10243" max="10243" width="16" style="2" bestFit="1" customWidth="1"/>
    <col min="10244" max="10244" width="15.28515625" style="2" bestFit="1" customWidth="1"/>
    <col min="10245" max="10497" width="8.85546875" style="2"/>
    <col min="10498" max="10498" width="14.42578125" style="2" bestFit="1" customWidth="1"/>
    <col min="10499" max="10499" width="16" style="2" bestFit="1" customWidth="1"/>
    <col min="10500" max="10500" width="15.28515625" style="2" bestFit="1" customWidth="1"/>
    <col min="10501" max="10753" width="8.85546875" style="2"/>
    <col min="10754" max="10754" width="14.42578125" style="2" bestFit="1" customWidth="1"/>
    <col min="10755" max="10755" width="16" style="2" bestFit="1" customWidth="1"/>
    <col min="10756" max="10756" width="15.28515625" style="2" bestFit="1" customWidth="1"/>
    <col min="10757" max="11009" width="8.85546875" style="2"/>
    <col min="11010" max="11010" width="14.42578125" style="2" bestFit="1" customWidth="1"/>
    <col min="11011" max="11011" width="16" style="2" bestFit="1" customWidth="1"/>
    <col min="11012" max="11012" width="15.28515625" style="2" bestFit="1" customWidth="1"/>
    <col min="11013" max="11265" width="8.85546875" style="2"/>
    <col min="11266" max="11266" width="14.42578125" style="2" bestFit="1" customWidth="1"/>
    <col min="11267" max="11267" width="16" style="2" bestFit="1" customWidth="1"/>
    <col min="11268" max="11268" width="15.28515625" style="2" bestFit="1" customWidth="1"/>
    <col min="11269" max="11521" width="8.85546875" style="2"/>
    <col min="11522" max="11522" width="14.42578125" style="2" bestFit="1" customWidth="1"/>
    <col min="11523" max="11523" width="16" style="2" bestFit="1" customWidth="1"/>
    <col min="11524" max="11524" width="15.28515625" style="2" bestFit="1" customWidth="1"/>
    <col min="11525" max="11777" width="8.85546875" style="2"/>
    <col min="11778" max="11778" width="14.42578125" style="2" bestFit="1" customWidth="1"/>
    <col min="11779" max="11779" width="16" style="2" bestFit="1" customWidth="1"/>
    <col min="11780" max="11780" width="15.28515625" style="2" bestFit="1" customWidth="1"/>
    <col min="11781" max="12033" width="8.85546875" style="2"/>
    <col min="12034" max="12034" width="14.42578125" style="2" bestFit="1" customWidth="1"/>
    <col min="12035" max="12035" width="16" style="2" bestFit="1" customWidth="1"/>
    <col min="12036" max="12036" width="15.28515625" style="2" bestFit="1" customWidth="1"/>
    <col min="12037" max="12289" width="8.85546875" style="2"/>
    <col min="12290" max="12290" width="14.42578125" style="2" bestFit="1" customWidth="1"/>
    <col min="12291" max="12291" width="16" style="2" bestFit="1" customWidth="1"/>
    <col min="12292" max="12292" width="15.28515625" style="2" bestFit="1" customWidth="1"/>
    <col min="12293" max="12545" width="8.85546875" style="2"/>
    <col min="12546" max="12546" width="14.42578125" style="2" bestFit="1" customWidth="1"/>
    <col min="12547" max="12547" width="16" style="2" bestFit="1" customWidth="1"/>
    <col min="12548" max="12548" width="15.28515625" style="2" bestFit="1" customWidth="1"/>
    <col min="12549" max="12801" width="8.85546875" style="2"/>
    <col min="12802" max="12802" width="14.42578125" style="2" bestFit="1" customWidth="1"/>
    <col min="12803" max="12803" width="16" style="2" bestFit="1" customWidth="1"/>
    <col min="12804" max="12804" width="15.28515625" style="2" bestFit="1" customWidth="1"/>
    <col min="12805" max="13057" width="8.85546875" style="2"/>
    <col min="13058" max="13058" width="14.42578125" style="2" bestFit="1" customWidth="1"/>
    <col min="13059" max="13059" width="16" style="2" bestFit="1" customWidth="1"/>
    <col min="13060" max="13060" width="15.28515625" style="2" bestFit="1" customWidth="1"/>
    <col min="13061" max="13313" width="8.85546875" style="2"/>
    <col min="13314" max="13314" width="14.42578125" style="2" bestFit="1" customWidth="1"/>
    <col min="13315" max="13315" width="16" style="2" bestFit="1" customWidth="1"/>
    <col min="13316" max="13316" width="15.28515625" style="2" bestFit="1" customWidth="1"/>
    <col min="13317" max="13569" width="8.85546875" style="2"/>
    <col min="13570" max="13570" width="14.42578125" style="2" bestFit="1" customWidth="1"/>
    <col min="13571" max="13571" width="16" style="2" bestFit="1" customWidth="1"/>
    <col min="13572" max="13572" width="15.28515625" style="2" bestFit="1" customWidth="1"/>
    <col min="13573" max="13825" width="8.85546875" style="2"/>
    <col min="13826" max="13826" width="14.42578125" style="2" bestFit="1" customWidth="1"/>
    <col min="13827" max="13827" width="16" style="2" bestFit="1" customWidth="1"/>
    <col min="13828" max="13828" width="15.28515625" style="2" bestFit="1" customWidth="1"/>
    <col min="13829" max="14081" width="8.85546875" style="2"/>
    <col min="14082" max="14082" width="14.42578125" style="2" bestFit="1" customWidth="1"/>
    <col min="14083" max="14083" width="16" style="2" bestFit="1" customWidth="1"/>
    <col min="14084" max="14084" width="15.28515625" style="2" bestFit="1" customWidth="1"/>
    <col min="14085" max="14337" width="8.85546875" style="2"/>
    <col min="14338" max="14338" width="14.42578125" style="2" bestFit="1" customWidth="1"/>
    <col min="14339" max="14339" width="16" style="2" bestFit="1" customWidth="1"/>
    <col min="14340" max="14340" width="15.28515625" style="2" bestFit="1" customWidth="1"/>
    <col min="14341" max="14593" width="8.85546875" style="2"/>
    <col min="14594" max="14594" width="14.42578125" style="2" bestFit="1" customWidth="1"/>
    <col min="14595" max="14595" width="16" style="2" bestFit="1" customWidth="1"/>
    <col min="14596" max="14596" width="15.28515625" style="2" bestFit="1" customWidth="1"/>
    <col min="14597" max="14849" width="8.85546875" style="2"/>
    <col min="14850" max="14850" width="14.42578125" style="2" bestFit="1" customWidth="1"/>
    <col min="14851" max="14851" width="16" style="2" bestFit="1" customWidth="1"/>
    <col min="14852" max="14852" width="15.28515625" style="2" bestFit="1" customWidth="1"/>
    <col min="14853" max="15105" width="8.85546875" style="2"/>
    <col min="15106" max="15106" width="14.42578125" style="2" bestFit="1" customWidth="1"/>
    <col min="15107" max="15107" width="16" style="2" bestFit="1" customWidth="1"/>
    <col min="15108" max="15108" width="15.28515625" style="2" bestFit="1" customWidth="1"/>
    <col min="15109" max="15361" width="8.85546875" style="2"/>
    <col min="15362" max="15362" width="14.42578125" style="2" bestFit="1" customWidth="1"/>
    <col min="15363" max="15363" width="16" style="2" bestFit="1" customWidth="1"/>
    <col min="15364" max="15364" width="15.28515625" style="2" bestFit="1" customWidth="1"/>
    <col min="15365" max="15617" width="8.85546875" style="2"/>
    <col min="15618" max="15618" width="14.42578125" style="2" bestFit="1" customWidth="1"/>
    <col min="15619" max="15619" width="16" style="2" bestFit="1" customWidth="1"/>
    <col min="15620" max="15620" width="15.28515625" style="2" bestFit="1" customWidth="1"/>
    <col min="15621" max="15873" width="8.85546875" style="2"/>
    <col min="15874" max="15874" width="14.42578125" style="2" bestFit="1" customWidth="1"/>
    <col min="15875" max="15875" width="16" style="2" bestFit="1" customWidth="1"/>
    <col min="15876" max="15876" width="15.28515625" style="2" bestFit="1" customWidth="1"/>
    <col min="15877" max="16129" width="8.85546875" style="2"/>
    <col min="16130" max="16130" width="14.42578125" style="2" bestFit="1" customWidth="1"/>
    <col min="16131" max="16131" width="16" style="2" bestFit="1" customWidth="1"/>
    <col min="16132" max="16132" width="15.28515625" style="2" bestFit="1" customWidth="1"/>
    <col min="16133" max="16384" width="8.85546875" style="2"/>
  </cols>
  <sheetData>
    <row r="1" spans="1:7" x14ac:dyDescent="0.25">
      <c r="A1" s="1" t="s">
        <v>0</v>
      </c>
    </row>
    <row r="3" spans="1:7" x14ac:dyDescent="0.25">
      <c r="A3" s="3" t="s">
        <v>1</v>
      </c>
      <c r="B3" s="4" t="s">
        <v>2</v>
      </c>
      <c r="C3" s="4" t="s">
        <v>3</v>
      </c>
      <c r="D3" s="4" t="s">
        <v>4</v>
      </c>
    </row>
    <row r="4" spans="1:7" x14ac:dyDescent="0.25">
      <c r="A4" s="5"/>
      <c r="B4" s="6" t="s">
        <v>5</v>
      </c>
      <c r="C4" s="6"/>
      <c r="D4" s="6"/>
    </row>
    <row r="6" spans="1:7" x14ac:dyDescent="0.25">
      <c r="A6" s="5">
        <v>1960</v>
      </c>
      <c r="B6" s="7">
        <f>199576/(1000)</f>
        <v>199.57599999999999</v>
      </c>
      <c r="C6" s="7">
        <f>233451/(1000)</f>
        <v>233.45099999999999</v>
      </c>
      <c r="D6" s="7">
        <f>150821/(1000)</f>
        <v>150.821</v>
      </c>
      <c r="E6" s="8"/>
      <c r="F6" s="9"/>
      <c r="G6" s="10"/>
    </row>
    <row r="7" spans="1:7" x14ac:dyDescent="0.25">
      <c r="A7" s="5">
        <v>1961</v>
      </c>
      <c r="B7" s="7">
        <f>207786/(1000)</f>
        <v>207.786</v>
      </c>
      <c r="C7" s="7">
        <f>220049/(1000)</f>
        <v>220.04900000000001</v>
      </c>
      <c r="D7" s="7">
        <f>147300/(1000)</f>
        <v>147.30000000000001</v>
      </c>
      <c r="E7" s="8"/>
      <c r="F7" s="9"/>
      <c r="G7" s="10"/>
    </row>
    <row r="8" spans="1:7" x14ac:dyDescent="0.25">
      <c r="A8" s="5">
        <v>1962</v>
      </c>
      <c r="B8" s="7">
        <f>207267/(1000)</f>
        <v>207.267</v>
      </c>
      <c r="C8" s="7">
        <f>246780/(1000)</f>
        <v>246.78</v>
      </c>
      <c r="D8" s="7">
        <f>155105/(1000)</f>
        <v>155.10499999999999</v>
      </c>
      <c r="E8" s="8"/>
      <c r="F8" s="9"/>
      <c r="G8" s="10"/>
    </row>
    <row r="9" spans="1:7" x14ac:dyDescent="0.25">
      <c r="A9" s="5">
        <v>1963</v>
      </c>
      <c r="B9" s="7">
        <f>217054/(1000)</f>
        <v>217.054</v>
      </c>
      <c r="C9" s="7">
        <f>230387/(1000)</f>
        <v>230.387</v>
      </c>
      <c r="D9" s="7">
        <f>169013/(1000)</f>
        <v>169.01300000000001</v>
      </c>
      <c r="E9" s="8"/>
      <c r="F9" s="9"/>
      <c r="G9" s="10"/>
    </row>
    <row r="10" spans="1:7" x14ac:dyDescent="0.25">
      <c r="A10" s="5">
        <v>1964</v>
      </c>
      <c r="B10" s="7">
        <f>215389/(1000)</f>
        <v>215.38900000000001</v>
      </c>
      <c r="C10" s="7">
        <f>264911/(1000)</f>
        <v>264.911</v>
      </c>
      <c r="D10" s="7">
        <f>180738/(1000)</f>
        <v>180.738</v>
      </c>
      <c r="E10" s="8"/>
      <c r="F10" s="9"/>
      <c r="G10" s="10"/>
    </row>
    <row r="11" spans="1:7" x14ac:dyDescent="0.25">
      <c r="A11" s="5">
        <v>1965</v>
      </c>
      <c r="B11" s="7">
        <f>225485/(1000)</f>
        <v>225.48500000000001</v>
      </c>
      <c r="C11" s="7">
        <f>259312/(1000)</f>
        <v>259.31200000000001</v>
      </c>
      <c r="D11" s="7">
        <f>172901/(1000)</f>
        <v>172.90100000000001</v>
      </c>
      <c r="E11" s="8"/>
      <c r="F11" s="9"/>
      <c r="G11" s="10"/>
    </row>
    <row r="12" spans="1:7" x14ac:dyDescent="0.25">
      <c r="A12" s="5">
        <v>1966</v>
      </c>
      <c r="B12" s="7">
        <f>250080/(1000)</f>
        <v>250.08</v>
      </c>
      <c r="C12" s="7">
        <f>300651/(1000)</f>
        <v>300.65100000000001</v>
      </c>
      <c r="D12" s="7">
        <f>178996/(1000)</f>
        <v>178.99600000000001</v>
      </c>
      <c r="E12" s="8"/>
      <c r="F12" s="9"/>
      <c r="G12" s="10"/>
    </row>
    <row r="13" spans="1:7" x14ac:dyDescent="0.25">
      <c r="A13" s="5">
        <v>1967</v>
      </c>
      <c r="B13" s="7">
        <f>262164/(1000)</f>
        <v>262.16399999999999</v>
      </c>
      <c r="C13" s="7">
        <f>291948/(1000)</f>
        <v>291.94799999999998</v>
      </c>
      <c r="D13" s="7">
        <f>188853/(1000)</f>
        <v>188.85300000000001</v>
      </c>
      <c r="E13" s="8"/>
      <c r="F13" s="9"/>
      <c r="G13" s="10"/>
    </row>
    <row r="14" spans="1:7" x14ac:dyDescent="0.25">
      <c r="A14" s="5">
        <v>1968</v>
      </c>
      <c r="B14" s="7">
        <f>252496/(1000)</f>
        <v>252.49600000000001</v>
      </c>
      <c r="C14" s="7">
        <f>323774/(1000)</f>
        <v>323.774</v>
      </c>
      <c r="D14" s="7">
        <f>194855/(1000)</f>
        <v>194.85499999999999</v>
      </c>
      <c r="E14" s="8"/>
      <c r="F14" s="9"/>
      <c r="G14" s="10"/>
    </row>
    <row r="15" spans="1:7" x14ac:dyDescent="0.25">
      <c r="A15" s="5">
        <v>1969</v>
      </c>
      <c r="B15" s="7">
        <f>270038/(1000)</f>
        <v>270.03800000000001</v>
      </c>
      <c r="C15" s="7">
        <f>304021/(1000)</f>
        <v>304.02100000000002</v>
      </c>
      <c r="D15" s="7">
        <f>201087/(1000)</f>
        <v>201.08699999999999</v>
      </c>
      <c r="E15" s="8"/>
      <c r="F15" s="9"/>
      <c r="G15" s="10"/>
    </row>
    <row r="16" spans="1:7" x14ac:dyDescent="0.25">
      <c r="A16" s="5">
        <v>1970</v>
      </c>
      <c r="B16" s="7">
        <f>268078/(1000)</f>
        <v>268.07799999999997</v>
      </c>
      <c r="C16" s="7">
        <f>306531/(1000)</f>
        <v>306.53100000000001</v>
      </c>
      <c r="D16" s="7">
        <f>213012/(1000)</f>
        <v>213.012</v>
      </c>
      <c r="E16" s="8"/>
      <c r="F16" s="9"/>
      <c r="G16" s="10"/>
    </row>
    <row r="17" spans="1:7" x14ac:dyDescent="0.25">
      <c r="A17" s="5">
        <v>1971</v>
      </c>
      <c r="B17" s="7">
        <f>308500/(1000)</f>
        <v>308.5</v>
      </c>
      <c r="C17" s="7">
        <f>344119/(1000)</f>
        <v>344.11900000000003</v>
      </c>
      <c r="D17" s="7">
        <f>215772/(1000)</f>
        <v>215.77199999999999</v>
      </c>
      <c r="E17" s="8"/>
      <c r="F17" s="9"/>
      <c r="G17" s="10"/>
    </row>
    <row r="18" spans="1:7" x14ac:dyDescent="0.25">
      <c r="A18" s="5">
        <v>1972</v>
      </c>
      <c r="B18" s="7">
        <f>301447/(1000)</f>
        <v>301.447</v>
      </c>
      <c r="C18" s="7">
        <f>337486/(1000)</f>
        <v>337.48599999999999</v>
      </c>
      <c r="D18" s="7">
        <f>208937/(1000)</f>
        <v>208.93700000000001</v>
      </c>
      <c r="E18" s="8"/>
      <c r="F18" s="9"/>
      <c r="G18" s="10"/>
    </row>
    <row r="19" spans="1:7" x14ac:dyDescent="0.25">
      <c r="A19" s="5">
        <v>1973</v>
      </c>
      <c r="B19" s="7">
        <f>330523/(1000)</f>
        <v>330.52300000000002</v>
      </c>
      <c r="C19" s="7">
        <f>366069/(1000)</f>
        <v>366.06900000000002</v>
      </c>
      <c r="D19" s="7">
        <f>227555/(1000)</f>
        <v>227.55500000000001</v>
      </c>
      <c r="E19" s="8"/>
      <c r="F19" s="9"/>
      <c r="G19" s="10"/>
    </row>
    <row r="20" spans="1:7" x14ac:dyDescent="0.25">
      <c r="A20" s="5">
        <v>1974</v>
      </c>
      <c r="B20" s="7">
        <f>299781/(1000)</f>
        <v>299.78100000000001</v>
      </c>
      <c r="C20" s="7">
        <f>355226/(1000)</f>
        <v>355.226</v>
      </c>
      <c r="D20" s="7">
        <f>225662/(1000)</f>
        <v>225.66200000000001</v>
      </c>
      <c r="E20" s="8"/>
      <c r="F20" s="9"/>
      <c r="G20" s="10"/>
    </row>
    <row r="21" spans="1:7" x14ac:dyDescent="0.25">
      <c r="A21" s="5">
        <v>1975</v>
      </c>
      <c r="B21" s="7">
        <f>339215/(1000)</f>
        <v>339.21499999999997</v>
      </c>
      <c r="C21" s="7">
        <f>352647/(1000)</f>
        <v>352.64699999999999</v>
      </c>
      <c r="D21" s="7">
        <f>242892/(1000)</f>
        <v>242.892</v>
      </c>
      <c r="E21" s="8"/>
      <c r="F21" s="9"/>
      <c r="G21" s="10"/>
    </row>
    <row r="22" spans="1:7" x14ac:dyDescent="0.25">
      <c r="A22" s="5">
        <v>1976</v>
      </c>
      <c r="B22" s="7">
        <f>356140/(1000)</f>
        <v>356.14</v>
      </c>
      <c r="C22" s="7">
        <f>414348/(1000)</f>
        <v>414.34800000000001</v>
      </c>
      <c r="D22" s="7">
        <f>235387/(1000)</f>
        <v>235.387</v>
      </c>
      <c r="E22" s="8"/>
      <c r="F22" s="9"/>
      <c r="G22" s="10"/>
    </row>
    <row r="23" spans="1:7" x14ac:dyDescent="0.25">
      <c r="A23" s="5">
        <v>1977</v>
      </c>
      <c r="B23" s="7">
        <f>365441/(1000)</f>
        <v>365.44099999999997</v>
      </c>
      <c r="C23" s="7">
        <f>377844/(1000)</f>
        <v>377.84399999999999</v>
      </c>
      <c r="D23" s="7">
        <f>250121/(1000)</f>
        <v>250.12100000000001</v>
      </c>
      <c r="E23" s="8"/>
      <c r="F23" s="9"/>
      <c r="G23" s="10"/>
    </row>
    <row r="24" spans="1:7" x14ac:dyDescent="0.25">
      <c r="A24" s="5">
        <v>1978</v>
      </c>
      <c r="B24" s="7">
        <f>392120/(1000)</f>
        <v>392.12</v>
      </c>
      <c r="C24" s="7">
        <f>438942/(1000)</f>
        <v>438.94200000000001</v>
      </c>
      <c r="D24" s="7">
        <f>262069/(1000)</f>
        <v>262.06900000000002</v>
      </c>
      <c r="E24" s="8"/>
      <c r="F24" s="9"/>
      <c r="G24" s="10"/>
    </row>
    <row r="25" spans="1:7" x14ac:dyDescent="0.25">
      <c r="A25" s="5">
        <v>1979</v>
      </c>
      <c r="B25" s="7">
        <f>425566/(1000)</f>
        <v>425.56599999999997</v>
      </c>
      <c r="C25" s="7">
        <f>417542/(1000)</f>
        <v>417.54199999999997</v>
      </c>
      <c r="D25" s="7">
        <f>256170/(1000)</f>
        <v>256.17</v>
      </c>
      <c r="F25" s="9"/>
      <c r="G25" s="10"/>
    </row>
    <row r="26" spans="1:7" x14ac:dyDescent="0.25">
      <c r="A26" s="5">
        <v>1980</v>
      </c>
      <c r="B26" s="7">
        <f>408734/(1000)</f>
        <v>408.73399999999998</v>
      </c>
      <c r="C26" s="7">
        <f>435867/(1000)</f>
        <v>435.86700000000002</v>
      </c>
      <c r="D26" s="7">
        <f>269908/(1000)</f>
        <v>269.90800000000002</v>
      </c>
      <c r="E26" s="8"/>
      <c r="F26" s="9"/>
      <c r="G26" s="10"/>
    </row>
    <row r="27" spans="1:7" x14ac:dyDescent="0.25">
      <c r="A27" s="5">
        <v>1981</v>
      </c>
      <c r="B27" s="7">
        <f>441753/(1000)</f>
        <v>441.75299999999999</v>
      </c>
      <c r="C27" s="7">
        <f>444995/(1000)</f>
        <v>444.995</v>
      </c>
      <c r="D27" s="7">
        <f>277902/(1000)</f>
        <v>277.90199999999999</v>
      </c>
      <c r="E27" s="8"/>
      <c r="F27" s="9"/>
      <c r="G27" s="10"/>
    </row>
    <row r="28" spans="1:7" x14ac:dyDescent="0.25">
      <c r="A28" s="5">
        <v>1982</v>
      </c>
      <c r="B28" s="7">
        <f>439869/(1000)</f>
        <v>439.86900000000003</v>
      </c>
      <c r="C28" s="7">
        <f>472739/(1000)</f>
        <v>472.73899999999998</v>
      </c>
      <c r="D28" s="7">
        <f>284974/(1000)</f>
        <v>284.97399999999999</v>
      </c>
      <c r="E28" s="8"/>
      <c r="F28" s="9"/>
      <c r="G28" s="10"/>
    </row>
    <row r="29" spans="1:7" x14ac:dyDescent="0.25">
      <c r="A29" s="5">
        <v>1983</v>
      </c>
      <c r="B29" s="7">
        <f>348272/(1000)</f>
        <v>348.27199999999999</v>
      </c>
      <c r="C29" s="7">
        <f>484307/(1000)</f>
        <v>484.30700000000002</v>
      </c>
      <c r="D29" s="7">
        <f>306942/(1000)</f>
        <v>306.94200000000001</v>
      </c>
      <c r="E29" s="8"/>
      <c r="F29" s="9"/>
      <c r="G29" s="10"/>
    </row>
    <row r="30" spans="1:7" x14ac:dyDescent="0.25">
      <c r="A30" s="5">
        <v>1984</v>
      </c>
      <c r="B30" s="7">
        <f>458366/(1000)</f>
        <v>458.36599999999999</v>
      </c>
      <c r="C30" s="7">
        <f>508913/(1000)</f>
        <v>508.91300000000001</v>
      </c>
      <c r="D30" s="7">
        <f>316758/(1000)</f>
        <v>316.75799999999998</v>
      </c>
      <c r="E30" s="8"/>
      <c r="F30" s="9"/>
      <c r="G30" s="10"/>
    </row>
    <row r="31" spans="1:7" x14ac:dyDescent="0.25">
      <c r="A31" s="5">
        <v>1985</v>
      </c>
      <c r="B31" s="7">
        <f>479020/(1000)</f>
        <v>479.02</v>
      </c>
      <c r="C31" s="7">
        <f>494811/(1000)</f>
        <v>494.81099999999998</v>
      </c>
      <c r="D31" s="7">
        <f>317986/(1000)</f>
        <v>317.98599999999999</v>
      </c>
      <c r="E31" s="8"/>
      <c r="F31" s="9"/>
      <c r="G31" s="10"/>
    </row>
    <row r="32" spans="1:7" x14ac:dyDescent="0.25">
      <c r="A32" s="5">
        <v>1986</v>
      </c>
      <c r="B32" s="7">
        <f>475444/(1000)</f>
        <v>475.44400000000002</v>
      </c>
      <c r="C32" s="7">
        <f>524082/(1000)</f>
        <v>524.08199999999999</v>
      </c>
      <c r="D32" s="7">
        <f>316051/(1000)</f>
        <v>316.05099999999999</v>
      </c>
      <c r="E32" s="8"/>
      <c r="F32" s="9"/>
      <c r="G32" s="10"/>
    </row>
    <row r="33" spans="1:7" x14ac:dyDescent="0.25">
      <c r="A33" s="5">
        <v>1987</v>
      </c>
      <c r="B33" s="7">
        <f>450997/(1000)</f>
        <v>450.99700000000001</v>
      </c>
      <c r="C33" s="7">
        <f>498710/(1000)</f>
        <v>498.71</v>
      </c>
      <c r="D33" s="7">
        <f>315092/(1000)</f>
        <v>315.09199999999998</v>
      </c>
      <c r="E33" s="8"/>
      <c r="F33" s="9"/>
      <c r="G33" s="10"/>
    </row>
    <row r="34" spans="1:7" x14ac:dyDescent="0.25">
      <c r="A34" s="5">
        <v>1988</v>
      </c>
      <c r="B34" s="7">
        <f>400413/(1000)</f>
        <v>400.41300000000001</v>
      </c>
      <c r="C34" s="7">
        <f>495276/(1000)</f>
        <v>495.27600000000001</v>
      </c>
      <c r="D34" s="7">
        <f>332117/(1000)</f>
        <v>332.11700000000002</v>
      </c>
      <c r="E34" s="8"/>
      <c r="F34" s="9"/>
      <c r="G34" s="10"/>
    </row>
    <row r="35" spans="1:7" x14ac:dyDescent="0.25">
      <c r="A35" s="5">
        <v>1989</v>
      </c>
      <c r="B35" s="7">
        <f>461690/(1000)</f>
        <v>461.69</v>
      </c>
      <c r="C35" s="7">
        <f>533132/(1000)</f>
        <v>533.13199999999995</v>
      </c>
      <c r="D35" s="7">
        <f>345247/(1000)</f>
        <v>345.24700000000001</v>
      </c>
      <c r="E35" s="8"/>
      <c r="F35" s="9"/>
      <c r="G35" s="10"/>
    </row>
    <row r="36" spans="1:7" x14ac:dyDescent="0.25">
      <c r="A36" s="5">
        <v>1990</v>
      </c>
      <c r="B36" s="7">
        <f>481963/(1000)</f>
        <v>481.96300000000002</v>
      </c>
      <c r="C36" s="7">
        <f>588801/(1000)</f>
        <v>588.80100000000004</v>
      </c>
      <c r="D36" s="7">
        <f>351371/(1000)</f>
        <v>351.37099999999998</v>
      </c>
      <c r="E36" s="8"/>
      <c r="F36" s="9"/>
      <c r="G36" s="10"/>
    </row>
    <row r="37" spans="1:7" x14ac:dyDescent="0.25">
      <c r="A37" s="5">
        <v>1991</v>
      </c>
      <c r="B37" s="7">
        <f>492950/(1000)</f>
        <v>492.95</v>
      </c>
      <c r="C37" s="7">
        <f>543510/(1000)</f>
        <v>543.51</v>
      </c>
      <c r="D37" s="7">
        <f>353235/(1000)</f>
        <v>353.23500000000001</v>
      </c>
      <c r="E37" s="8"/>
      <c r="F37" s="9"/>
      <c r="G37" s="10"/>
    </row>
    <row r="38" spans="1:7" x14ac:dyDescent="0.25">
      <c r="A38" s="5">
        <v>1992</v>
      </c>
      <c r="B38" s="7">
        <f>535605/(1000)</f>
        <v>535.60500000000002</v>
      </c>
      <c r="C38" s="7">
        <f>562634/(1000)</f>
        <v>562.63400000000001</v>
      </c>
      <c r="D38" s="7">
        <f>354003/(1000)</f>
        <v>354.00299999999999</v>
      </c>
      <c r="E38" s="8"/>
      <c r="F38" s="9"/>
      <c r="G38" s="10"/>
    </row>
    <row r="39" spans="1:7" x14ac:dyDescent="0.25">
      <c r="A39" s="11">
        <v>1993</v>
      </c>
      <c r="B39" s="7">
        <f>475773/(1000)</f>
        <v>475.77300000000002</v>
      </c>
      <c r="C39" s="7">
        <f>558470/(1000)</f>
        <v>558.47</v>
      </c>
      <c r="D39" s="7">
        <f>354700/(1000)</f>
        <v>354.7</v>
      </c>
      <c r="E39" s="8"/>
      <c r="F39" s="9"/>
      <c r="G39" s="10"/>
    </row>
    <row r="40" spans="1:7" x14ac:dyDescent="0.25">
      <c r="A40" s="5">
        <v>1994</v>
      </c>
      <c r="B40" s="7">
        <f>559332/(1000)</f>
        <v>559.33199999999999</v>
      </c>
      <c r="C40" s="7">
        <f>523031/(1000)</f>
        <v>523.03099999999995</v>
      </c>
      <c r="D40" s="7">
        <f>364148/(1000)</f>
        <v>364.14800000000002</v>
      </c>
      <c r="E40" s="8"/>
      <c r="F40" s="9"/>
      <c r="G40" s="10"/>
    </row>
    <row r="41" spans="1:7" x14ac:dyDescent="0.25">
      <c r="A41" s="5">
        <v>1995</v>
      </c>
      <c r="B41" s="7">
        <f>516371/(1000)</f>
        <v>516.37099999999998</v>
      </c>
      <c r="C41" s="7">
        <f>537516/(1000)</f>
        <v>537.51599999999996</v>
      </c>
      <c r="D41" s="7">
        <f>368791/(1000)</f>
        <v>368.791</v>
      </c>
      <c r="E41" s="8"/>
      <c r="F41" s="9"/>
      <c r="G41" s="10"/>
    </row>
    <row r="42" spans="1:7" x14ac:dyDescent="0.25">
      <c r="A42" s="5">
        <v>1996</v>
      </c>
      <c r="B42" s="7">
        <f>592999/(1000)</f>
        <v>592.99900000000002</v>
      </c>
      <c r="C42" s="7">
        <f>581470/(1000)</f>
        <v>581.47</v>
      </c>
      <c r="D42" s="7">
        <f>381382/(1000)</f>
        <v>381.38200000000001</v>
      </c>
      <c r="E42" s="8"/>
      <c r="F42" s="9"/>
      <c r="G42" s="10"/>
    </row>
    <row r="43" spans="1:7" x14ac:dyDescent="0.25">
      <c r="A43" s="5">
        <v>1997</v>
      </c>
      <c r="B43" s="7">
        <f>574435/(1000)</f>
        <v>574.43499999999995</v>
      </c>
      <c r="C43" s="7">
        <f>610232/(1000)</f>
        <v>610.23199999999997</v>
      </c>
      <c r="D43" s="7">
        <f>387433/(1000)</f>
        <v>387.43299999999999</v>
      </c>
      <c r="E43" s="8"/>
      <c r="F43" s="9"/>
      <c r="G43" s="10"/>
    </row>
    <row r="44" spans="1:7" x14ac:dyDescent="0.25">
      <c r="A44" s="5">
        <v>1998</v>
      </c>
      <c r="B44" s="7">
        <f>605973/(1000)</f>
        <v>605.97299999999996</v>
      </c>
      <c r="C44" s="7">
        <f>590436/(1000)</f>
        <v>590.43600000000004</v>
      </c>
      <c r="D44" s="7">
        <f>394915/(1000)</f>
        <v>394.91500000000002</v>
      </c>
      <c r="E44" s="8"/>
      <c r="F44" s="9"/>
      <c r="G44" s="10"/>
    </row>
    <row r="45" spans="1:7" x14ac:dyDescent="0.25">
      <c r="A45" s="5">
        <v>1999</v>
      </c>
      <c r="B45" s="7">
        <f>608109/(1000)</f>
        <v>608.10900000000004</v>
      </c>
      <c r="C45" s="7">
        <f>586839/(1000)</f>
        <v>586.83900000000006</v>
      </c>
      <c r="D45" s="7">
        <f>409176/(1000)</f>
        <v>409.17599999999999</v>
      </c>
      <c r="E45" s="8"/>
      <c r="F45" s="9"/>
      <c r="G45" s="10"/>
    </row>
    <row r="46" spans="1:7" x14ac:dyDescent="0.25">
      <c r="A46" s="5">
        <v>2000</v>
      </c>
      <c r="B46" s="7">
        <f>591365/(1000)</f>
        <v>591.36500000000001</v>
      </c>
      <c r="C46" s="7">
        <f>583075/(1000)</f>
        <v>583.07500000000005</v>
      </c>
      <c r="D46" s="7">
        <f>399260/(1000)</f>
        <v>399.26</v>
      </c>
      <c r="E46" s="8"/>
      <c r="F46" s="9"/>
      <c r="G46" s="10"/>
    </row>
    <row r="47" spans="1:7" x14ac:dyDescent="0.25">
      <c r="A47" s="5">
        <v>2001</v>
      </c>
      <c r="B47" s="7">
        <f>601044/(1000)</f>
        <v>601.04399999999998</v>
      </c>
      <c r="C47" s="7">
        <f>583552/(1000)</f>
        <v>583.55200000000002</v>
      </c>
      <c r="D47" s="7">
        <f>399472/(1000)</f>
        <v>399.47199999999998</v>
      </c>
      <c r="E47" s="8"/>
      <c r="F47" s="9"/>
      <c r="G47" s="10"/>
    </row>
    <row r="48" spans="1:7" x14ac:dyDescent="0.25">
      <c r="A48" s="5">
        <v>2002</v>
      </c>
      <c r="B48" s="7">
        <f>603179/(1000)</f>
        <v>603.17899999999997</v>
      </c>
      <c r="C48" s="7">
        <f>569597/(1000)</f>
        <v>569.59699999999998</v>
      </c>
      <c r="D48" s="7">
        <f>378199/(1000)</f>
        <v>378.19900000000001</v>
      </c>
      <c r="E48" s="8"/>
      <c r="F48" s="9"/>
      <c r="G48" s="10"/>
    </row>
    <row r="49" spans="1:7" x14ac:dyDescent="0.25">
      <c r="A49" s="5">
        <v>2003</v>
      </c>
      <c r="B49" s="7">
        <f>627387/(1000)</f>
        <v>627.38699999999994</v>
      </c>
      <c r="C49" s="7">
        <f>555271/(1000)</f>
        <v>555.27099999999996</v>
      </c>
      <c r="D49" s="7">
        <f>392312/(1000)</f>
        <v>392.31200000000001</v>
      </c>
      <c r="E49" s="8"/>
      <c r="F49" s="9"/>
      <c r="G49" s="10"/>
    </row>
    <row r="50" spans="1:7" x14ac:dyDescent="0.25">
      <c r="A50" s="5">
        <v>2004</v>
      </c>
      <c r="B50" s="7">
        <f>715810/(1000)</f>
        <v>715.81</v>
      </c>
      <c r="C50" s="7">
        <f>626673/(1000)</f>
        <v>626.673</v>
      </c>
      <c r="D50" s="7">
        <f>400920/(1000)</f>
        <v>400.92</v>
      </c>
      <c r="E50" s="8"/>
      <c r="F50" s="9"/>
      <c r="G50" s="10"/>
    </row>
    <row r="51" spans="1:7" x14ac:dyDescent="0.25">
      <c r="A51" s="5">
        <v>2005</v>
      </c>
      <c r="B51" s="7">
        <f>699739/(1000)</f>
        <v>699.73900000000003</v>
      </c>
      <c r="C51" s="7">
        <f>618806/(1000)</f>
        <v>618.80600000000004</v>
      </c>
      <c r="D51" s="7">
        <f>417312/(1000)</f>
        <v>417.31200000000001</v>
      </c>
      <c r="E51" s="8"/>
      <c r="F51" s="9"/>
      <c r="G51" s="10"/>
    </row>
    <row r="52" spans="1:7" x14ac:dyDescent="0.25">
      <c r="A52" s="5">
        <v>2006</v>
      </c>
      <c r="B52" s="7">
        <f>714048/(1000)</f>
        <v>714.048</v>
      </c>
      <c r="C52" s="7">
        <f>596112/(1000)</f>
        <v>596.11199999999997</v>
      </c>
      <c r="D52" s="7">
        <f>419911/(1000)</f>
        <v>419.911</v>
      </c>
      <c r="E52" s="8"/>
      <c r="F52" s="9"/>
      <c r="G52" s="10"/>
    </row>
    <row r="53" spans="1:7" x14ac:dyDescent="0.25">
      <c r="A53" s="5">
        <v>2007</v>
      </c>
      <c r="B53" s="7">
        <f>794329/(1000)</f>
        <v>794.32899999999995</v>
      </c>
      <c r="C53" s="7">
        <f>611852/(1000)</f>
        <v>611.85199999999998</v>
      </c>
      <c r="D53" s="7">
        <f>432944/(1000)</f>
        <v>432.94400000000002</v>
      </c>
      <c r="E53" s="8"/>
      <c r="F53" s="9"/>
      <c r="G53" s="10"/>
    </row>
    <row r="54" spans="1:7" x14ac:dyDescent="0.25">
      <c r="A54" s="5">
        <v>2008</v>
      </c>
      <c r="B54" s="7">
        <f>801160/(1000)</f>
        <v>801.16</v>
      </c>
      <c r="C54" s="7">
        <f>682754/(1000)</f>
        <v>682.75400000000002</v>
      </c>
      <c r="D54" s="7">
        <f>448691/(1000)</f>
        <v>448.69099999999997</v>
      </c>
      <c r="E54" s="8"/>
      <c r="F54" s="9"/>
      <c r="G54" s="10"/>
    </row>
    <row r="55" spans="1:7" x14ac:dyDescent="0.25">
      <c r="A55" s="5">
        <v>2009</v>
      </c>
      <c r="B55" s="7">
        <f>819364/(1000)</f>
        <v>819.36400000000003</v>
      </c>
      <c r="C55" s="7">
        <f>686189/(1000)</f>
        <v>686.18899999999996</v>
      </c>
      <c r="D55" s="7">
        <f>441272/(1000)</f>
        <v>441.27199999999999</v>
      </c>
      <c r="E55" s="8"/>
      <c r="F55" s="9"/>
      <c r="G55" s="10"/>
    </row>
    <row r="56" spans="1:7" x14ac:dyDescent="0.25">
      <c r="A56" s="5">
        <v>2010</v>
      </c>
      <c r="B56" s="7">
        <f>829115/(1000)</f>
        <v>829.11500000000001</v>
      </c>
      <c r="C56" s="7">
        <f>651140/(1000)</f>
        <v>651.14</v>
      </c>
      <c r="D56" s="7">
        <f>449366/(1000)</f>
        <v>449.36599999999999</v>
      </c>
      <c r="E56" s="8"/>
      <c r="F56" s="9"/>
      <c r="G56" s="10"/>
    </row>
    <row r="57" spans="1:7" x14ac:dyDescent="0.25">
      <c r="A57" s="3">
        <v>2011</v>
      </c>
      <c r="B57" s="12">
        <f>873703/(1000)</f>
        <v>873.70299999999997</v>
      </c>
      <c r="C57" s="12">
        <f>694687/(1000)</f>
        <v>694.68700000000001</v>
      </c>
      <c r="D57" s="12">
        <f>463939/(1000)</f>
        <v>463.93900000000002</v>
      </c>
      <c r="E57" s="8"/>
      <c r="F57" s="9"/>
      <c r="G57" s="10"/>
    </row>
    <row r="58" spans="1:7" x14ac:dyDescent="0.25">
      <c r="A58" s="5"/>
    </row>
    <row r="59" spans="1:7" ht="42.75" customHeight="1" x14ac:dyDescent="0.25">
      <c r="A59" s="13" t="s">
        <v>6</v>
      </c>
      <c r="B59" s="13"/>
      <c r="C59" s="13"/>
      <c r="D59" s="13"/>
      <c r="E59" s="13"/>
      <c r="F59" s="13"/>
    </row>
    <row r="60" spans="1:7" x14ac:dyDescent="0.25">
      <c r="A60" s="14"/>
      <c r="B60" s="14"/>
      <c r="C60" s="14"/>
      <c r="D60" s="14"/>
      <c r="E60" s="14"/>
    </row>
    <row r="61" spans="1:7" x14ac:dyDescent="0.25">
      <c r="A61" s="15" t="s">
        <v>7</v>
      </c>
      <c r="B61" s="15"/>
      <c r="C61" s="15"/>
      <c r="D61" s="15"/>
      <c r="E61" s="15"/>
      <c r="F61" s="15"/>
    </row>
    <row r="62" spans="1:7" x14ac:dyDescent="0.25">
      <c r="A62" s="15"/>
      <c r="B62" s="15"/>
      <c r="C62" s="15"/>
      <c r="D62" s="15"/>
      <c r="E62" s="15"/>
      <c r="F62" s="15"/>
    </row>
    <row r="63" spans="1:7" x14ac:dyDescent="0.25">
      <c r="A63" s="15"/>
      <c r="B63" s="15"/>
      <c r="C63" s="15"/>
      <c r="D63" s="15"/>
      <c r="E63" s="15"/>
      <c r="F63" s="15"/>
    </row>
    <row r="64" spans="1:7" x14ac:dyDescent="0.25">
      <c r="A64" s="15"/>
      <c r="B64" s="15"/>
      <c r="C64" s="15"/>
      <c r="D64" s="15"/>
      <c r="E64" s="15"/>
      <c r="F64" s="15"/>
    </row>
  </sheetData>
  <mergeCells count="3">
    <mergeCell ref="B4:D4"/>
    <mergeCell ref="A59:F59"/>
    <mergeCell ref="A61:F64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CornWheatRice Prod</vt:lpstr>
      <vt:lpstr>CornWheatRice Prod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2012-09-19T19:06:59Z</dcterms:created>
  <dcterms:modified xsi:type="dcterms:W3CDTF">2012-09-19T19:07:09Z</dcterms:modified>
</cp:coreProperties>
</file>